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activeTab="5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2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<sst xmlns="http://schemas.openxmlformats.org/spreadsheetml/2006/main" count="366" uniqueCount="345">
  <si>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</si>
  <si>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</si>
  <si>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</si>
  <si>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</si>
  <si>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</si>
  <si>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</si>
  <si>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</si>
  <si>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</si>
  <si>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</si>
  <si>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</si>
  <si>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</si>
  <si>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</si>
  <si>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</si>
  <si>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</si>
  <si>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</si>
  <si>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</si>
  <si>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</si>
  <si>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</si>
  <si>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</si>
  <si>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</si>
  <si>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</si>
  <si>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</si>
  <si>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</si>
  <si>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</si>
  <si>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</si>
  <si>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</si>
  <si>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</si>
  <si>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</si>
  <si>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</si>
  <si>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</si>
  <si>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</si>
  <si>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</si>
  <si>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</si>
  <si>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</si>
  <si>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</si>
  <si>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</si>
  <si>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</si>
  <si>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</si>
  <si>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</si>
  <si>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</si>
  <si>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</si>
  <si>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</si>
  <si>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</si>
  <si>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</si>
  <si>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</si>
  <si>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</si>
  <si>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</si>
  <si>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</si>
  <si>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</si>
  <si>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</si>
  <si>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</si>
  <si>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</si>
  <si>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</si>
  <si>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</si>
  <si>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</si>
  <si>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</si>
  <si>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</si>
  <si>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</si>
  <si>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</si>
  <si>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</si>
  <si>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</si>
  <si>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</si>
  <si>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</si>
  <si>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</si>
  <si>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</si>
  <si>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</si>
  <si>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</si>
  <si>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</si>
  <si>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</si>
  <si>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</si>
  <si>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</si>
  <si>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</si>
  <si>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</si>
  <si>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</si>
  <si>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</si>
  <si>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</si>
  <si>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</si>
  <si>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</si>
  <si>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</si>
  <si>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</si>
  <si>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</si>
  <si>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</si>
  <si>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</si>
  <si>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</si>
  <si>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</si>
  <si>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</si>
  <si>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</si>
  <si>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</si>
  <si>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</si>
  <si>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</si>
  <si>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</si>
  <si>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</si>
  <si>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</si>
  <si>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</si>
  <si>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</si>
  <si>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</si>
  <si>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</si>
  <si>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</si>
  <si>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</si>
  <si>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</si>
  <si>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</si>
  <si>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</si>
  <si>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</si>
  <si>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</si>
  <si>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</si>
  <si>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</si>
  <si>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</si>
  <si>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</si>
  <si>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</si>
  <si>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</si>
  <si>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</si>
  <si>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</si>
  <si>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</si>
  <si>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</si>
  <si>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</si>
  <si>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</si>
  <si>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</si>
  <si>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</si>
  <si>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</si>
  <si>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</si>
  <si>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</si>
  <si>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</si>
  <si>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</si>
  <si>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</si>
  <si>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</si>
  <si>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</si>
  <si>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</si>
  <si>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</si>
  <si>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</si>
  <si>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</si>
  <si>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</si>
  <si>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</si>
  <si>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</si>
  <si>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</si>
  <si>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</si>
  <si>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</si>
  <si>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</si>
  <si>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</si>
  <si>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</si>
  <si>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</si>
  <si>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</si>
  <si>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</si>
  <si>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</si>
  <si>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</si>
  <si>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</si>
  <si>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</si>
  <si>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</si>
  <si>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</si>
  <si>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</si>
  <si>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</si>
  <si>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</si>
  <si>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</si>
  <si>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</si>
  <si>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</si>
  <si>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</si>
  <si>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</si>
  <si>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</si>
  <si>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</si>
  <si>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</si>
  <si>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</si>
  <si>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</si>
  <si>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</si>
  <si>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</si>
  <si>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</si>
  <si>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</si>
  <si>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</si>
  <si>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</si>
  <si>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</si>
  <si>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</si>
  <si>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</si>
  <si>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</si>
  <si>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</si>
  <si>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</si>
  <si>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</si>
  <si>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</si>
  <si>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</si>
  <si>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</si>
  <si>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</si>
  <si>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</si>
  <si>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</si>
  <si>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</si>
  <si>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</si>
  <si>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</si>
  <si>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</si>
  <si>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</si>
  <si>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</si>
  <si>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</si>
  <si>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</si>
  <si>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</si>
  <si>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</si>
  <si>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</si>
  <si>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</si>
  <si>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</si>
  <si>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</si>
  <si>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</si>
  <si>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</si>
  <si>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</si>
  <si>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</si>
  <si>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</si>
  <si>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</si>
  <si>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</si>
  <si>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</si>
  <si>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</si>
  <si>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</si>
  <si>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</si>
  <si>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</si>
  <si>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</si>
  <si>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</si>
  <si>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</si>
  <si>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</si>
  <si>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</si>
  <si>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</si>
  <si>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</si>
  <si>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</si>
  <si>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</si>
  <si>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</si>
  <si>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</si>
  <si>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</si>
  <si>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</si>
  <si>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</si>
  <si>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</si>
  <si>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</si>
  <si>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</si>
  <si>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</si>
  <si>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</si>
  <si>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</si>
  <si>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</si>
  <si>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</si>
  <si>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</si>
  <si>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</si>
  <si>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</si>
  <si>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</si>
  <si>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</si>
  <si>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</si>
  <si>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</si>
  <si>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</si>
  <si>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</si>
  <si>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</si>
  <si>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</si>
  <si>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</si>
  <si>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</si>
  <si>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</si>
  <si>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</si>
  <si>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</si>
  <si>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</si>
  <si>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</si>
  <si>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</si>
  <si>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</si>
  <si>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</si>
  <si>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</si>
  <si>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</si>
  <si>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</si>
  <si>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</si>
  <si>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</si>
  <si>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</si>
  <si>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</si>
  <si>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</si>
  <si>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</si>
  <si>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</si>
  <si>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</si>
  <si>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</si>
  <si>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</si>
  <si>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</si>
  <si>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</si>
  <si>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</si>
  <si>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</si>
  <si>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</si>
  <si>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</si>
  <si>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</si>
  <si>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</si>
  <si>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</si>
  <si>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</si>
  <si>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</si>
  <si>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</si>
  <si>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</si>
  <si>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</si>
  <si>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</si>
  <si>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</si>
  <si>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</si>
  <si>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</si>
  <si>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</si>
  <si>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</si>
  <si>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</si>
  <si>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</si>
  <si>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</si>
  <si>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</si>
  <si>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</si>
  <si>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</si>
  <si>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</si>
  <si>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</si>
  <si>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</si>
  <si>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</si>
  <si>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</si>
  <si>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</si>
  <si>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</si>
  <si>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</si>
  <si>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</si>
  <si>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</si>
  <si>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</si>
  <si>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</si>
  <si>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</si>
  <si>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</si>
  <si>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</si>
  <si>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</si>
  <si>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</si>
  <si>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</si>
  <si>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</si>
  <si>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</si>
  <si>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</si>
  <si>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</si>
  <si>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</si>
  <si>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</si>
  <si>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</si>
  <si>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</si>
  <si>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</si>
  <si>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</si>
  <si>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</si>
  <si>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</si>
  <si>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</si>
  <si>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</si>
  <si>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</si>
  <si>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</si>
  <si>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</si>
  <si>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</si>
  <si>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</si>
  <si>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</si>
  <si>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</si>
  <si>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</si>
  <si>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</si>
  <si>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</si>
  <si>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</si>
  <si>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</si>
  <si>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</si>
  <si>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</si>
  <si>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</si>
  <si>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</si>
  <si>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</si>
  <si>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</si>
  <si>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</si>
  <si>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</si>
  <si>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</si>
  <si>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</si>
  <si>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</si>
  <si>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DUMMY- GOURMET</t>
  </si>
  <si>
    <t xml:space="preserve">ONLY HIGH MGUI BONES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</si>
</sst>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7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8"/>
      <name val="Arial Narrow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4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27038"/>
        <c:axId val="25443343"/>
      </c:barChart>
      <c:cat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27038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4034904"/>
        <c:axId val="39443225"/>
      </c:barChart>
      <c:catAx>
        <c:axId val="6403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9444706"/>
        <c:axId val="40784627"/>
      </c:barChart>
      <c:catAx>
        <c:axId val="19444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1517324"/>
        <c:axId val="15220461"/>
      </c:barChart>
      <c:catAx>
        <c:axId val="31517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0.14285714285714285</c:v>
                </c:pt>
                <c:pt idx="73">
                  <c:v>0.14285714285714285</c:v>
                </c:pt>
                <c:pt idx="74">
                  <c:v>0</c:v>
                </c:pt>
              </c:numCache>
            </c:numRef>
          </c:val>
        </c:ser>
        <c:axId val="27663496"/>
        <c:axId val="47644873"/>
      </c:barChart>
      <c:catAx>
        <c:axId val="2766349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44873"/>
        <c:crosses val="autoZero"/>
        <c:auto val="1"/>
        <c:lblOffset val="100"/>
        <c:noMultiLvlLbl val="0"/>
      </c:catAx>
      <c:valAx>
        <c:axId val="476448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63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  <c:pt idx="20">
                  <c:v>100</c:v>
                </c:pt>
                <c:pt idx="21">
                  <c:v>0</c:v>
                </c:pt>
                <c:pt idx="22">
                  <c:v>100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100</c:v>
                </c:pt>
                <c:pt idx="65">
                  <c:v>100</c:v>
                </c:pt>
                <c:pt idx="66">
                  <c:v>0</c:v>
                </c:pt>
                <c:pt idx="67">
                  <c:v>100</c:v>
                </c:pt>
                <c:pt idx="68">
                  <c:v>0</c:v>
                </c:pt>
                <c:pt idx="69">
                  <c:v>100</c:v>
                </c:pt>
                <c:pt idx="70">
                  <c:v>100</c:v>
                </c:pt>
                <c:pt idx="71">
                  <c:v>0</c:v>
                </c:pt>
                <c:pt idx="72">
                  <c:v>14.285714285714285</c:v>
                </c:pt>
                <c:pt idx="73">
                  <c:v>14.285714285714285</c:v>
                </c:pt>
                <c:pt idx="74">
                  <c:v>0</c:v>
                </c:pt>
              </c:numCache>
            </c:numRef>
          </c:val>
        </c:ser>
        <c:axId val="26150674"/>
        <c:axId val="34029475"/>
      </c:bar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9475"/>
        <c:crosses val="autoZero"/>
        <c:auto val="1"/>
        <c:lblOffset val="100"/>
        <c:noMultiLvlLbl val="0"/>
      </c:catAx>
      <c:valAx>
        <c:axId val="3402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50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DUMMY DATA - GOURMET 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12.5</c:v>
                </c:pt>
                <c:pt idx="4">
                  <c:v>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829820"/>
        <c:axId val="4924061"/>
      </c:barChart>
      <c:catAx>
        <c:axId val="3782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auto val="1"/>
        <c:lblOffset val="100"/>
        <c:noMultiLvlLbl val="0"/>
      </c:catAx>
      <c:val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29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Cattle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45.13269565677474</c:v>
                </c:pt>
                <c:pt idx="1">
                  <c:v>30.003908318729128</c:v>
                </c:pt>
                <c:pt idx="2">
                  <c:v>14.434524180912728</c:v>
                </c:pt>
                <c:pt idx="3">
                  <c:v>10.428871843583394</c:v>
                </c:pt>
              </c:numCache>
            </c:numRef>
          </c:val>
        </c:ser>
        <c:axId val="44316550"/>
        <c:axId val="63304631"/>
      </c:barChart>
      <c:catAx>
        <c:axId val="44316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316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Dummy Data Gourmet
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65.79215486500254</c:v>
                </c:pt>
                <c:pt idx="1">
                  <c:v>100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11.500254712175243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20.771777890983188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1.9358125318390218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2870768"/>
        <c:axId val="27401457"/>
      </c:bar3DChart>
      <c:catAx>
        <c:axId val="3287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87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86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0.7936507936507936</c:v>
                </c:pt>
                <c:pt idx="3">
                  <c:v>99.20634920634922</c:v>
                </c:pt>
              </c:numCache>
            </c:numRef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2405"/>
        <c:crosses val="autoZero"/>
        <c:auto val="1"/>
        <c:lblOffset val="100"/>
        <c:noMultiLvlLbl val="0"/>
      </c:catAx>
      <c:valAx>
        <c:axId val="6342240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32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3930734"/>
        <c:axId val="36941151"/>
      </c:barChart>
      <c:catAx>
        <c:axId val="3393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workbookViewId="0" topLeftCell="AL1">
      <selection activeCell="AS13" sqref="AS13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18">
      <c r="A3" s="23" t="s">
        <v>186</v>
      </c>
      <c r="B3" s="54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>
        <f aca="true" t="shared" si="4" ref="AZ3:AZ34">100*(SUM(AI3)/MNI)</f>
        <v>0</v>
      </c>
      <c r="BA3" s="3">
        <f aca="true" t="shared" si="5" ref="BA3:BA34">100*(SUM(AI3)/MAUX)</f>
        <v>0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AF4" s="6"/>
      <c r="AG4" s="1" t="s">
        <v>86</v>
      </c>
      <c r="AH4" s="1">
        <v>1</v>
      </c>
      <c r="AI4" s="3">
        <f t="shared" si="0"/>
        <v>0</v>
      </c>
      <c r="AJ4" s="3">
        <f t="shared" si="1"/>
        <v>0</v>
      </c>
      <c r="AK4" s="8">
        <v>1.49</v>
      </c>
      <c r="AL4" s="1">
        <v>1</v>
      </c>
      <c r="AM4" s="3">
        <f aca="true" t="shared" si="6" ref="AM4:AM9">SUM(AJ4)</f>
        <v>0</v>
      </c>
      <c r="AQ4" s="3">
        <v>8.74</v>
      </c>
      <c r="AR4" s="3">
        <f t="shared" si="2"/>
        <v>0</v>
      </c>
      <c r="AS4" s="1">
        <v>4</v>
      </c>
      <c r="AW4" s="3">
        <f t="shared" si="3"/>
        <v>0</v>
      </c>
      <c r="AZ4" s="3">
        <f t="shared" si="4"/>
        <v>0</v>
      </c>
      <c r="BA4" s="3">
        <f t="shared" si="5"/>
        <v>0</v>
      </c>
      <c r="BB4" s="5"/>
    </row>
    <row r="5" spans="1:54" ht="18">
      <c r="A5" s="23" t="s">
        <v>187</v>
      </c>
      <c r="B5" s="55" t="s">
        <v>344</v>
      </c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AF5" s="6"/>
      <c r="AG5" s="1" t="s">
        <v>87</v>
      </c>
      <c r="AH5" s="1">
        <v>2</v>
      </c>
      <c r="AI5" s="3">
        <f t="shared" si="0"/>
        <v>0</v>
      </c>
      <c r="AJ5" s="3">
        <f t="shared" si="1"/>
        <v>0</v>
      </c>
      <c r="AK5" s="8">
        <v>1.49</v>
      </c>
      <c r="AL5" s="1">
        <v>1</v>
      </c>
      <c r="AM5" s="3">
        <f t="shared" si="6"/>
        <v>0</v>
      </c>
      <c r="AQ5" s="3">
        <v>8.74</v>
      </c>
      <c r="AR5" s="3">
        <f t="shared" si="2"/>
        <v>0</v>
      </c>
      <c r="AS5" s="1">
        <v>4</v>
      </c>
      <c r="AW5" s="3">
        <f t="shared" si="3"/>
        <v>0</v>
      </c>
      <c r="AZ5" s="3">
        <f t="shared" si="4"/>
        <v>0</v>
      </c>
      <c r="BA5" s="3">
        <f t="shared" si="5"/>
        <v>0</v>
      </c>
      <c r="BB5" s="5"/>
    </row>
    <row r="6" spans="1:54" ht="14.25">
      <c r="A6" s="15" t="s">
        <v>188</v>
      </c>
      <c r="B6" s="55" t="s">
        <v>343</v>
      </c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AF6" s="6"/>
      <c r="AG6" s="1" t="s">
        <v>88</v>
      </c>
      <c r="AH6" s="1">
        <v>2</v>
      </c>
      <c r="AI6" s="3">
        <f t="shared" si="0"/>
        <v>0</v>
      </c>
      <c r="AJ6" s="3">
        <f t="shared" si="1"/>
        <v>0</v>
      </c>
      <c r="AK6" s="8">
        <v>1.49</v>
      </c>
      <c r="AL6" s="1">
        <v>1</v>
      </c>
      <c r="AM6" s="3">
        <f t="shared" si="6"/>
        <v>0</v>
      </c>
      <c r="AQ6" s="3">
        <v>8.74</v>
      </c>
      <c r="AR6" s="3">
        <f t="shared" si="2"/>
        <v>0</v>
      </c>
      <c r="AS6" s="1">
        <v>4</v>
      </c>
      <c r="AW6" s="3">
        <f t="shared" si="3"/>
        <v>0</v>
      </c>
      <c r="AZ6" s="3">
        <f t="shared" si="4"/>
        <v>0</v>
      </c>
      <c r="BA6" s="3">
        <f t="shared" si="5"/>
        <v>0</v>
      </c>
      <c r="BB6" s="5"/>
    </row>
    <row r="7" spans="1:54" ht="14.25">
      <c r="A7" s="15" t="s">
        <v>189</v>
      </c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AF7" s="6"/>
      <c r="AG7" s="1" t="s">
        <v>89</v>
      </c>
      <c r="AH7" s="1">
        <v>1</v>
      </c>
      <c r="AI7" s="3">
        <f t="shared" si="0"/>
        <v>0</v>
      </c>
      <c r="AJ7" s="3">
        <f t="shared" si="1"/>
        <v>0</v>
      </c>
      <c r="AK7" s="8">
        <v>1.49</v>
      </c>
      <c r="AL7" s="1">
        <v>1</v>
      </c>
      <c r="AM7" s="3">
        <f t="shared" si="6"/>
        <v>0</v>
      </c>
      <c r="AQ7" s="3">
        <v>8.74</v>
      </c>
      <c r="AR7" s="3">
        <f t="shared" si="2"/>
        <v>0</v>
      </c>
      <c r="AS7" s="1">
        <v>4</v>
      </c>
      <c r="AW7" s="3">
        <f t="shared" si="3"/>
        <v>0</v>
      </c>
      <c r="AZ7" s="3">
        <f t="shared" si="4"/>
        <v>0</v>
      </c>
      <c r="BA7" s="3">
        <f t="shared" si="5"/>
        <v>0</v>
      </c>
      <c r="BB7" s="5"/>
    </row>
    <row r="8" spans="1:54" ht="14.25">
      <c r="A8" s="15" t="s">
        <v>190</v>
      </c>
      <c r="B8" s="51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AF8" s="6"/>
      <c r="AG8" s="1" t="s">
        <v>90</v>
      </c>
      <c r="AH8" s="1">
        <v>2</v>
      </c>
      <c r="AI8" s="3">
        <f t="shared" si="0"/>
        <v>0</v>
      </c>
      <c r="AJ8" s="3">
        <f t="shared" si="1"/>
        <v>0</v>
      </c>
      <c r="AK8" s="8">
        <v>1.49</v>
      </c>
      <c r="AL8" s="1">
        <v>1</v>
      </c>
      <c r="AM8" s="3">
        <f t="shared" si="6"/>
        <v>0</v>
      </c>
      <c r="AQ8" s="3">
        <v>8.74</v>
      </c>
      <c r="AR8" s="3">
        <f t="shared" si="2"/>
        <v>0</v>
      </c>
      <c r="AS8" s="1">
        <v>4</v>
      </c>
      <c r="AW8" s="3">
        <f t="shared" si="3"/>
        <v>0</v>
      </c>
      <c r="AZ8" s="3">
        <f t="shared" si="4"/>
        <v>0</v>
      </c>
      <c r="BA8" s="3">
        <f t="shared" si="5"/>
        <v>0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AF9" s="6"/>
      <c r="AG9" s="1" t="s">
        <v>91</v>
      </c>
      <c r="AH9" s="1">
        <v>2</v>
      </c>
      <c r="AI9" s="3">
        <f t="shared" si="0"/>
        <v>0</v>
      </c>
      <c r="AJ9" s="3">
        <f t="shared" si="1"/>
        <v>0</v>
      </c>
      <c r="AK9" s="8">
        <v>1.55</v>
      </c>
      <c r="AL9" s="1">
        <v>1</v>
      </c>
      <c r="AM9" s="3">
        <f t="shared" si="6"/>
        <v>0</v>
      </c>
      <c r="AQ9" s="3">
        <v>13.86</v>
      </c>
      <c r="AR9" s="3">
        <f t="shared" si="2"/>
        <v>0</v>
      </c>
      <c r="AS9" s="1">
        <v>3</v>
      </c>
      <c r="AV9" s="3">
        <f>SUM(AR9)</f>
        <v>0</v>
      </c>
      <c r="AZ9" s="3">
        <f t="shared" si="4"/>
        <v>0</v>
      </c>
      <c r="BA9" s="3">
        <f t="shared" si="5"/>
        <v>0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>
        <f t="shared" si="4"/>
        <v>0</v>
      </c>
      <c r="BA10" s="3">
        <f t="shared" si="5"/>
        <v>0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AF11" s="6"/>
      <c r="AG11" s="1" t="s">
        <v>93</v>
      </c>
      <c r="AH11" s="1">
        <v>6</v>
      </c>
      <c r="AI11" s="3">
        <f t="shared" si="0"/>
        <v>0</v>
      </c>
      <c r="AJ11" s="3">
        <f t="shared" si="1"/>
        <v>0</v>
      </c>
      <c r="AK11" s="8">
        <v>2</v>
      </c>
      <c r="AL11" s="1">
        <v>1</v>
      </c>
      <c r="AM11" s="3">
        <f aca="true" t="shared" si="7" ref="AM11:AM16">SUM(AJ11)</f>
        <v>0</v>
      </c>
      <c r="AQ11" s="3">
        <v>0</v>
      </c>
      <c r="AS11" s="1">
        <v>4</v>
      </c>
      <c r="AW11" s="3">
        <f aca="true" t="shared" si="8" ref="AW11:AW17">SUM(AR11)</f>
        <v>0</v>
      </c>
      <c r="AZ11" s="3">
        <f t="shared" si="4"/>
        <v>0</v>
      </c>
      <c r="BA11" s="3">
        <f t="shared" si="5"/>
        <v>0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AF12" s="6"/>
      <c r="AG12" s="1" t="s">
        <v>94</v>
      </c>
      <c r="AH12" s="1">
        <v>2</v>
      </c>
      <c r="AI12" s="3">
        <f t="shared" si="0"/>
        <v>0</v>
      </c>
      <c r="AJ12" s="3">
        <f t="shared" si="1"/>
        <v>0</v>
      </c>
      <c r="AK12" s="8">
        <v>2</v>
      </c>
      <c r="AL12" s="1">
        <v>1</v>
      </c>
      <c r="AM12" s="3">
        <f t="shared" si="7"/>
        <v>0</v>
      </c>
      <c r="AQ12" s="3">
        <v>0</v>
      </c>
      <c r="AS12" s="1">
        <v>4</v>
      </c>
      <c r="AW12" s="3">
        <f t="shared" si="8"/>
        <v>0</v>
      </c>
      <c r="AZ12" s="3">
        <f t="shared" si="4"/>
        <v>0</v>
      </c>
      <c r="BA12" s="3">
        <f t="shared" si="5"/>
        <v>0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AF13" s="6"/>
      <c r="AG13" s="1" t="s">
        <v>95</v>
      </c>
      <c r="AH13" s="1">
        <v>12</v>
      </c>
      <c r="AI13" s="3">
        <f t="shared" si="0"/>
        <v>0</v>
      </c>
      <c r="AJ13" s="3">
        <f t="shared" si="1"/>
        <v>0</v>
      </c>
      <c r="AK13" s="8">
        <v>2</v>
      </c>
      <c r="AL13" s="1">
        <v>1</v>
      </c>
      <c r="AM13" s="3">
        <f t="shared" si="7"/>
        <v>0</v>
      </c>
      <c r="AQ13" s="3">
        <v>0</v>
      </c>
      <c r="AS13" s="1">
        <v>4</v>
      </c>
      <c r="AW13" s="3">
        <f t="shared" si="8"/>
        <v>0</v>
      </c>
      <c r="AZ13" s="3">
        <f t="shared" si="4"/>
        <v>0</v>
      </c>
      <c r="BA13" s="3">
        <f t="shared" si="5"/>
        <v>0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AF14" s="6"/>
      <c r="AG14" s="1" t="s">
        <v>96</v>
      </c>
      <c r="AH14" s="1">
        <v>12</v>
      </c>
      <c r="AI14" s="3">
        <f t="shared" si="0"/>
        <v>0</v>
      </c>
      <c r="AJ14" s="3">
        <f t="shared" si="1"/>
        <v>0</v>
      </c>
      <c r="AK14" s="8">
        <v>2</v>
      </c>
      <c r="AL14" s="1">
        <v>1</v>
      </c>
      <c r="AM14" s="3">
        <f t="shared" si="7"/>
        <v>0</v>
      </c>
      <c r="AQ14" s="3">
        <v>0</v>
      </c>
      <c r="AS14" s="1">
        <v>4</v>
      </c>
      <c r="AW14" s="3">
        <f t="shared" si="8"/>
        <v>0</v>
      </c>
      <c r="AZ14" s="3">
        <f t="shared" si="4"/>
        <v>0</v>
      </c>
      <c r="BA14" s="3">
        <f t="shared" si="5"/>
        <v>0</v>
      </c>
      <c r="BB14" s="5"/>
    </row>
    <row r="15" spans="1:54" ht="15">
      <c r="A15" s="20" t="s">
        <v>2</v>
      </c>
      <c r="B15" s="52">
        <f>SUM(N3:N77)</f>
        <v>18</v>
      </c>
      <c r="C15" s="45" t="s">
        <v>263</v>
      </c>
      <c r="D15" s="14" t="s">
        <v>309</v>
      </c>
      <c r="E15" s="14">
        <f>SUM(Y3:Y77)</f>
        <v>0</v>
      </c>
      <c r="F15" s="28">
        <f>100*(E15/NISP)</f>
        <v>0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>
        <f t="shared" si="4"/>
        <v>0</v>
      </c>
      <c r="BA15" s="3">
        <f t="shared" si="5"/>
        <v>0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>
        <f>100*(E16/NISP)</f>
        <v>0</v>
      </c>
      <c r="G16" s="28"/>
      <c r="I16" s="28"/>
      <c r="J16" s="28"/>
      <c r="K16" s="17"/>
      <c r="L16" s="24">
        <v>14</v>
      </c>
      <c r="M16" s="14" t="s">
        <v>19</v>
      </c>
      <c r="AF16" s="6"/>
      <c r="AG16" s="1" t="s">
        <v>98</v>
      </c>
      <c r="AH16" s="1">
        <v>1</v>
      </c>
      <c r="AI16" s="3">
        <f t="shared" si="0"/>
        <v>0</v>
      </c>
      <c r="AJ16" s="3">
        <f t="shared" si="1"/>
        <v>0</v>
      </c>
      <c r="AK16" s="8">
        <v>1.45</v>
      </c>
      <c r="AL16" s="1">
        <v>1</v>
      </c>
      <c r="AM16" s="3">
        <f t="shared" si="7"/>
        <v>0</v>
      </c>
      <c r="AQ16" s="3">
        <v>9.79</v>
      </c>
      <c r="AR16" s="3">
        <f aca="true" t="shared" si="9" ref="AR16:AR77">AI16*AQ16</f>
        <v>0</v>
      </c>
      <c r="AS16" s="1">
        <v>4</v>
      </c>
      <c r="AW16" s="3">
        <f t="shared" si="8"/>
        <v>0</v>
      </c>
      <c r="AZ16" s="3">
        <f t="shared" si="4"/>
        <v>0</v>
      </c>
      <c r="BA16" s="3">
        <f t="shared" si="5"/>
        <v>0</v>
      </c>
      <c r="BB16" s="5"/>
    </row>
    <row r="17" spans="1:54" ht="15">
      <c r="A17" s="20" t="s">
        <v>178</v>
      </c>
      <c r="B17" s="48">
        <f>MAX(AI3:AI77)</f>
        <v>1</v>
      </c>
      <c r="C17" s="45" t="s">
        <v>262</v>
      </c>
      <c r="D17" s="28" t="s">
        <v>217</v>
      </c>
      <c r="E17" s="28">
        <f>+NISP/MNI</f>
        <v>18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>
        <f t="shared" si="4"/>
        <v>0</v>
      </c>
      <c r="BA17" s="3">
        <f t="shared" si="5"/>
        <v>0</v>
      </c>
      <c r="BB17" s="5"/>
    </row>
    <row r="18" spans="1:54" ht="15">
      <c r="A18" s="20" t="s">
        <v>229</v>
      </c>
      <c r="B18" s="48">
        <f>AVERAGE(AI3:AI77)</f>
        <v>0.11047619047619046</v>
      </c>
      <c r="C18" s="45" t="s">
        <v>308</v>
      </c>
      <c r="D18" s="28" t="s">
        <v>238</v>
      </c>
      <c r="E18" s="28">
        <f>AVERAGE(AZ3:AZ76)</f>
        <v>11.196911196911199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>
        <f t="shared" si="4"/>
        <v>0</v>
      </c>
      <c r="BA18" s="3">
        <f t="shared" si="5"/>
        <v>0</v>
      </c>
      <c r="BB18" s="5"/>
    </row>
    <row r="19" spans="1:54" ht="14.25">
      <c r="A19" s="14" t="s">
        <v>210</v>
      </c>
      <c r="B19" s="36">
        <f>STDEV(AI3:AI77)</f>
        <v>0.3103059122010118</v>
      </c>
      <c r="C19" s="47"/>
      <c r="D19" s="28" t="s">
        <v>239</v>
      </c>
      <c r="E19" s="28">
        <f>STDEV(AZ3:AZ76)</f>
        <v>31.215276063433368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>
        <f t="shared" si="4"/>
        <v>0</v>
      </c>
      <c r="BA19" s="3">
        <f t="shared" si="5"/>
        <v>0</v>
      </c>
      <c r="BB19" s="5"/>
    </row>
    <row r="20" spans="1:54" ht="14.25">
      <c r="A20" s="14" t="s">
        <v>211</v>
      </c>
      <c r="B20" s="36">
        <f>SUM(AI3:AI77)</f>
        <v>8.285714285714285</v>
      </c>
      <c r="C20" s="47"/>
      <c r="D20" s="28" t="s">
        <v>240</v>
      </c>
      <c r="E20" s="28">
        <f>100*(E18/E19)</f>
        <v>35.86997332382282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>
        <f t="shared" si="4"/>
        <v>0</v>
      </c>
      <c r="BA20" s="3">
        <f t="shared" si="5"/>
        <v>0</v>
      </c>
      <c r="BB20" s="5"/>
    </row>
    <row r="21" spans="1:54" ht="14.25">
      <c r="A21" s="14" t="s">
        <v>212</v>
      </c>
      <c r="B21" s="36">
        <f>100*(MAUX/B19)</f>
        <v>35.60234791937369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N21" s="14">
        <v>1</v>
      </c>
      <c r="AF21" s="6"/>
      <c r="AG21" s="1" t="s">
        <v>103</v>
      </c>
      <c r="AH21" s="1">
        <v>1</v>
      </c>
      <c r="AI21" s="3">
        <f t="shared" si="0"/>
        <v>1</v>
      </c>
      <c r="AJ21" s="3">
        <f t="shared" si="1"/>
        <v>1.5</v>
      </c>
      <c r="AK21" s="8">
        <v>1.5</v>
      </c>
      <c r="AL21" s="1">
        <v>1</v>
      </c>
      <c r="AM21" s="3">
        <f>SUM(AJ21)</f>
        <v>1.5</v>
      </c>
      <c r="AQ21" s="3">
        <v>47.89</v>
      </c>
      <c r="AR21" s="3">
        <f t="shared" si="9"/>
        <v>47.89</v>
      </c>
      <c r="AS21" s="1">
        <v>1</v>
      </c>
      <c r="AT21" s="3">
        <f>SUM(AR21)</f>
        <v>47.89</v>
      </c>
      <c r="AZ21" s="3">
        <f t="shared" si="4"/>
        <v>100</v>
      </c>
      <c r="BA21" s="3">
        <f t="shared" si="5"/>
        <v>905.1724137931036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>
        <f t="shared" si="4"/>
        <v>0</v>
      </c>
      <c r="BA22" s="3">
        <f t="shared" si="5"/>
        <v>0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N23" s="14">
        <v>2</v>
      </c>
      <c r="AF23" s="6"/>
      <c r="AG23" s="1" t="s">
        <v>105</v>
      </c>
      <c r="AH23" s="1">
        <v>2</v>
      </c>
      <c r="AI23" s="3">
        <f t="shared" si="0"/>
        <v>1</v>
      </c>
      <c r="AJ23" s="3">
        <f t="shared" si="1"/>
        <v>1.52</v>
      </c>
      <c r="AK23" s="8">
        <v>1.52</v>
      </c>
      <c r="AL23" s="1">
        <v>1</v>
      </c>
      <c r="AM23" s="3">
        <f>SUM(AJ23)</f>
        <v>1.52</v>
      </c>
      <c r="AQ23" s="3">
        <v>47.89</v>
      </c>
      <c r="AR23" s="3">
        <f t="shared" si="9"/>
        <v>47.89</v>
      </c>
      <c r="AS23" s="1">
        <v>1</v>
      </c>
      <c r="AT23" s="3">
        <f>SUM(AR23)</f>
        <v>47.89</v>
      </c>
      <c r="AZ23" s="3">
        <f t="shared" si="4"/>
        <v>100</v>
      </c>
      <c r="BA23" s="3">
        <f t="shared" si="5"/>
        <v>905.1724137931036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>
        <f t="shared" si="4"/>
        <v>0</v>
      </c>
      <c r="BA24" s="3">
        <f t="shared" si="5"/>
        <v>0</v>
      </c>
      <c r="BB24" s="5"/>
    </row>
    <row r="25" spans="1:54" ht="14.25">
      <c r="A25" s="14" t="s">
        <v>265</v>
      </c>
      <c r="D25" s="14" t="s">
        <v>204</v>
      </c>
      <c r="E25" s="32">
        <f>N68/N67</f>
        <v>1</v>
      </c>
      <c r="J25" s="28"/>
      <c r="K25" s="17"/>
      <c r="L25" s="24">
        <v>23</v>
      </c>
      <c r="M25" s="14" t="s">
        <v>28</v>
      </c>
      <c r="N25" s="14">
        <v>2</v>
      </c>
      <c r="AF25" s="6"/>
      <c r="AG25" s="1" t="s">
        <v>107</v>
      </c>
      <c r="AH25" s="1">
        <v>2</v>
      </c>
      <c r="AI25" s="3">
        <f t="shared" si="0"/>
        <v>1</v>
      </c>
      <c r="AJ25" s="3">
        <f t="shared" si="1"/>
        <v>1.4</v>
      </c>
      <c r="AK25" s="8">
        <v>1.4</v>
      </c>
      <c r="AL25" s="1">
        <v>1</v>
      </c>
      <c r="AM25" s="3">
        <f>SUM(AJ25)</f>
        <v>1.4</v>
      </c>
      <c r="AQ25" s="3">
        <v>43.47</v>
      </c>
      <c r="AR25" s="3">
        <f t="shared" si="9"/>
        <v>43.47</v>
      </c>
      <c r="AS25" s="1">
        <v>1</v>
      </c>
      <c r="AT25" s="3">
        <f>SUM(AR25)</f>
        <v>43.47</v>
      </c>
      <c r="AZ25" s="3">
        <f t="shared" si="4"/>
        <v>100</v>
      </c>
      <c r="BA25" s="3">
        <f t="shared" si="5"/>
        <v>905.1724137931036</v>
      </c>
      <c r="BB25" s="5"/>
    </row>
    <row r="26" spans="1:54" ht="14.25">
      <c r="A26" s="33" t="s">
        <v>264</v>
      </c>
      <c r="B26" s="36">
        <f>AVERAGE(AJ3:AJ77)</f>
        <v>0.14956190476190476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>
        <f t="shared" si="4"/>
        <v>0</v>
      </c>
      <c r="BA26" s="3">
        <f t="shared" si="5"/>
        <v>0</v>
      </c>
      <c r="BB26" s="5"/>
    </row>
    <row r="27" spans="1:54" ht="14.25">
      <c r="A27" s="33" t="s">
        <v>318</v>
      </c>
      <c r="B27" s="53">
        <f>B26/NISP</f>
        <v>0.008308994708994709</v>
      </c>
      <c r="D27" s="14" t="s">
        <v>219</v>
      </c>
      <c r="E27" s="28">
        <f>N73/N72</f>
        <v>1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>
        <f t="shared" si="4"/>
        <v>0</v>
      </c>
      <c r="BA27" s="3">
        <f t="shared" si="5"/>
        <v>0</v>
      </c>
      <c r="BB27" s="5"/>
    </row>
    <row r="28" spans="1:54" ht="14.25">
      <c r="A28" s="34" t="s">
        <v>241</v>
      </c>
      <c r="B28" s="36">
        <f>AVERAGE(maumgui)</f>
        <v>7.630326530612247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AF28" s="6"/>
      <c r="AG28" s="1" t="s">
        <v>110</v>
      </c>
      <c r="AH28" s="1">
        <v>2</v>
      </c>
      <c r="AI28" s="3">
        <f t="shared" si="0"/>
        <v>0</v>
      </c>
      <c r="AJ28" s="3">
        <f t="shared" si="1"/>
        <v>0</v>
      </c>
      <c r="AK28" s="8">
        <v>1.41</v>
      </c>
      <c r="AL28" s="1">
        <v>1</v>
      </c>
      <c r="AM28" s="3">
        <f>SUM(AJ28)</f>
        <v>0</v>
      </c>
      <c r="AQ28" s="3">
        <v>36.52</v>
      </c>
      <c r="AR28" s="3">
        <f t="shared" si="9"/>
        <v>0</v>
      </c>
      <c r="AS28" s="1">
        <v>2</v>
      </c>
      <c r="AU28" s="3">
        <f>SUM(AR28)</f>
        <v>0</v>
      </c>
      <c r="AZ28" s="3">
        <f t="shared" si="4"/>
        <v>0</v>
      </c>
      <c r="BA28" s="3">
        <f t="shared" si="5"/>
        <v>0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>
        <f t="shared" si="4"/>
        <v>0</v>
      </c>
      <c r="BA29" s="3">
        <f t="shared" si="5"/>
        <v>0</v>
      </c>
      <c r="BB29" s="5"/>
    </row>
    <row r="30" spans="1:54" ht="14.25">
      <c r="A30" s="14" t="s">
        <v>200</v>
      </c>
      <c r="B30" s="36">
        <f>100*(SUM(N11:N15)/NISP)</f>
        <v>0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>
        <f t="shared" si="4"/>
        <v>0</v>
      </c>
      <c r="BA30" s="3">
        <f t="shared" si="5"/>
        <v>0</v>
      </c>
      <c r="BB30" s="5"/>
    </row>
    <row r="31" spans="1:54" ht="14.25">
      <c r="A31" s="14" t="s">
        <v>221</v>
      </c>
      <c r="B31" s="36">
        <f>100*((N26+N30+N34+N38+N44+N40+N64+N69)/NISP)</f>
        <v>0</v>
      </c>
      <c r="C31" s="36"/>
      <c r="D31" s="14" t="s">
        <v>223</v>
      </c>
      <c r="E31" s="35">
        <f>COUNT(AM3:AM77)</f>
        <v>19</v>
      </c>
      <c r="F31" s="28">
        <f>SUM(AM3:AM77)</f>
        <v>7.38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>
        <f t="shared" si="4"/>
        <v>0</v>
      </c>
      <c r="BA31" s="3">
        <f t="shared" si="5"/>
        <v>0</v>
      </c>
      <c r="BB31" s="5"/>
    </row>
    <row r="32" spans="1:54" ht="14.25">
      <c r="A32" s="14" t="s">
        <v>218</v>
      </c>
      <c r="B32" s="36">
        <f>100*((N29+N33+N41+N49+N53+N69+N74)/NISP)</f>
        <v>0</v>
      </c>
      <c r="C32" s="36"/>
      <c r="D32" s="14" t="s">
        <v>224</v>
      </c>
      <c r="E32" s="35">
        <f>COUNT(AN3:AN77)</f>
        <v>17</v>
      </c>
      <c r="F32" s="28">
        <f>SUM(AN3:AN77)</f>
        <v>1.29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>
        <f t="shared" si="4"/>
        <v>0</v>
      </c>
      <c r="BA32" s="3">
        <f t="shared" si="5"/>
        <v>0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2.33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>
        <f t="shared" si="4"/>
        <v>0</v>
      </c>
      <c r="BA33" s="3">
        <f t="shared" si="5"/>
        <v>0</v>
      </c>
      <c r="BB33" s="5"/>
    </row>
    <row r="34" spans="1:54" ht="14.25">
      <c r="A34" s="32" t="s">
        <v>213</v>
      </c>
      <c r="B34" s="36">
        <f>SUM(AZ27)</f>
        <v>0</v>
      </c>
      <c r="C34" s="36"/>
      <c r="D34" s="14" t="s">
        <v>226</v>
      </c>
      <c r="E34" s="35">
        <f>COUNT(AP3:AP77)</f>
        <v>21</v>
      </c>
      <c r="F34" s="28">
        <f>SUM(AP3:AP77)</f>
        <v>0.21714285714285714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>
        <f t="shared" si="4"/>
        <v>0</v>
      </c>
      <c r="BA34" s="3">
        <f t="shared" si="5"/>
        <v>0</v>
      </c>
      <c r="BB34" s="5"/>
    </row>
    <row r="35" spans="1:54" ht="14.25">
      <c r="A35" s="32" t="s">
        <v>214</v>
      </c>
      <c r="B35" s="36">
        <f>SUM(AZ26)</f>
        <v>0</v>
      </c>
      <c r="C35" s="36"/>
      <c r="E35" s="28"/>
      <c r="F35" s="28">
        <f>SUM(F31:F34)</f>
        <v>11.217142857142857</v>
      </c>
      <c r="G35" s="28"/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>
        <f aca="true" t="shared" si="10" ref="AZ35:AZ66">100*(SUM(AI35)/MNI)</f>
        <v>0</v>
      </c>
      <c r="BA35" s="3">
        <f aca="true" t="shared" si="11" ref="BA35:BA66">100*(SUM(AI35)/MAUX)</f>
        <v>0</v>
      </c>
      <c r="BB35" s="5"/>
    </row>
    <row r="36" spans="1:54" ht="15">
      <c r="A36" s="32" t="s">
        <v>215</v>
      </c>
      <c r="B36" s="36">
        <f>SUM(AZ72)</f>
        <v>100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AF36" s="6"/>
      <c r="AG36" s="1" t="s">
        <v>118</v>
      </c>
      <c r="AH36" s="1">
        <v>2</v>
      </c>
      <c r="AI36" s="3">
        <f t="shared" si="0"/>
        <v>0</v>
      </c>
      <c r="AJ36" s="3">
        <f t="shared" si="1"/>
        <v>0</v>
      </c>
      <c r="AK36" s="8">
        <v>1.5</v>
      </c>
      <c r="AL36" s="1">
        <v>1</v>
      </c>
      <c r="AM36" s="3">
        <f>SUM(AJ36)</f>
        <v>0</v>
      </c>
      <c r="AQ36" s="3">
        <v>24.44</v>
      </c>
      <c r="AR36" s="3">
        <f>AI36*AQ36</f>
        <v>0</v>
      </c>
      <c r="AS36" s="1">
        <v>3</v>
      </c>
      <c r="AV36" s="3">
        <f>SUM(AR36)</f>
        <v>0</v>
      </c>
      <c r="AZ36" s="3">
        <f t="shared" si="10"/>
        <v>0</v>
      </c>
      <c r="BA36" s="3">
        <f t="shared" si="11"/>
        <v>0</v>
      </c>
      <c r="BB36" s="5"/>
    </row>
    <row r="37" spans="1:54" ht="14.25">
      <c r="A37" s="32" t="s">
        <v>216</v>
      </c>
      <c r="B37" s="36">
        <f>SUM(AZ73)</f>
        <v>100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>
        <f t="shared" si="10"/>
        <v>0</v>
      </c>
      <c r="BA37" s="3">
        <f t="shared" si="11"/>
        <v>0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534.1228571428572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>
        <f t="shared" si="10"/>
        <v>0</v>
      </c>
      <c r="BA38" s="3">
        <f t="shared" si="11"/>
        <v>0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0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>
        <f t="shared" si="10"/>
        <v>0</v>
      </c>
      <c r="BA39" s="3">
        <f t="shared" si="11"/>
        <v>0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0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>
        <f t="shared" si="10"/>
        <v>0</v>
      </c>
      <c r="BA40" s="3">
        <f t="shared" si="11"/>
        <v>0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0</v>
      </c>
      <c r="G41" s="28"/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>
        <f t="shared" si="10"/>
        <v>0</v>
      </c>
      <c r="BA41" s="3">
        <f t="shared" si="11"/>
        <v>0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F42" s="14">
        <f>SUM(F38:F41)</f>
        <v>534.1228571428572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>
        <f t="shared" si="10"/>
        <v>0</v>
      </c>
      <c r="BA42" s="3">
        <f t="shared" si="11"/>
        <v>0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>
        <f t="shared" si="10"/>
        <v>0</v>
      </c>
      <c r="BA43" s="3">
        <f t="shared" si="11"/>
        <v>0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>
        <f t="shared" si="10"/>
        <v>0</v>
      </c>
      <c r="BA44" s="3">
        <f t="shared" si="11"/>
        <v>0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>
        <f t="shared" si="10"/>
        <v>0</v>
      </c>
      <c r="BA45" s="3">
        <f t="shared" si="11"/>
        <v>0</v>
      </c>
      <c r="BB45" s="5"/>
    </row>
    <row r="46" spans="4:54" ht="14.25">
      <c r="D46" s="28" t="s">
        <v>283</v>
      </c>
      <c r="E46" s="28">
        <f>100*(F31/$F$35)</f>
        <v>65.79215486500254</v>
      </c>
      <c r="F46" s="28">
        <f>100*(F38/$F$42)</f>
        <v>100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>
        <f t="shared" si="10"/>
        <v>0</v>
      </c>
      <c r="BA46" s="3">
        <f t="shared" si="11"/>
        <v>0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>
        <f>100*(F32/$F$35)</f>
        <v>11.500254712175243</v>
      </c>
      <c r="F47" s="28">
        <f>100*(F39/$F$42)</f>
        <v>0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>
        <f t="shared" si="10"/>
        <v>0</v>
      </c>
      <c r="BA47" s="3">
        <f t="shared" si="11"/>
        <v>0</v>
      </c>
      <c r="BB47" s="5"/>
    </row>
    <row r="48" spans="1:54" ht="14.25">
      <c r="A48" s="14" t="s">
        <v>340</v>
      </c>
      <c r="B48" s="49">
        <f>SUM(O3:O77)</f>
        <v>0</v>
      </c>
      <c r="C48" s="36">
        <f>100*(B48/NISP)</f>
        <v>0</v>
      </c>
      <c r="D48" s="28" t="s">
        <v>285</v>
      </c>
      <c r="E48" s="28">
        <f>100*(F33/$F$35)</f>
        <v>20.771777890983188</v>
      </c>
      <c r="F48" s="28">
        <f>100*(F40/$F$42)</f>
        <v>0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>
        <f t="shared" si="10"/>
        <v>0</v>
      </c>
      <c r="BA48" s="3">
        <f t="shared" si="11"/>
        <v>0</v>
      </c>
      <c r="BB48" s="5"/>
    </row>
    <row r="49" spans="1:54" ht="14.25">
      <c r="A49" s="14" t="s">
        <v>341</v>
      </c>
      <c r="B49" s="49">
        <f>SUM(P3:P77)</f>
        <v>0</v>
      </c>
      <c r="C49" s="36">
        <f>100*(B49/NISP)</f>
        <v>0</v>
      </c>
      <c r="D49" s="28" t="s">
        <v>286</v>
      </c>
      <c r="E49" s="28">
        <f>100*(F34/$F$35)</f>
        <v>1.9358125318390218</v>
      </c>
      <c r="F49" s="28">
        <f>100*(F41/$F$42)</f>
        <v>0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>
        <f t="shared" si="10"/>
        <v>0</v>
      </c>
      <c r="BA49" s="3">
        <f t="shared" si="11"/>
        <v>0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>
        <f t="shared" si="10"/>
        <v>0</v>
      </c>
      <c r="BA50" s="3">
        <f t="shared" si="11"/>
        <v>0</v>
      </c>
      <c r="BB50" s="5"/>
    </row>
    <row r="51" spans="10:54" ht="14.25"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>
        <f t="shared" si="10"/>
        <v>0</v>
      </c>
      <c r="BA51" s="3">
        <f t="shared" si="11"/>
        <v>0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>
        <f t="shared" si="10"/>
        <v>0</v>
      </c>
      <c r="BA52" s="3">
        <f t="shared" si="11"/>
        <v>0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>
        <f t="shared" si="10"/>
        <v>0</v>
      </c>
      <c r="BA53" s="3">
        <f t="shared" si="11"/>
        <v>0</v>
      </c>
      <c r="BB53" s="5"/>
    </row>
    <row r="54" spans="1:54" ht="14.25">
      <c r="A54" s="14" t="s">
        <v>205</v>
      </c>
      <c r="B54" s="36">
        <f>SUM(AI3:AI10)</f>
        <v>0</v>
      </c>
      <c r="C54" s="36">
        <f>100*(B54/$B$62)</f>
        <v>0</v>
      </c>
      <c r="D54" s="14" t="s">
        <v>258</v>
      </c>
      <c r="E54" s="35">
        <f>SUM(N3)</f>
        <v>0</v>
      </c>
      <c r="F54" s="28">
        <f>E54/2</f>
        <v>0</v>
      </c>
      <c r="G54" s="28">
        <f>100*(F54/$F$76)</f>
        <v>0</v>
      </c>
      <c r="H54" s="28">
        <f aca="true" t="shared" si="15" ref="H54:H75">100*(F54/MNI)</f>
        <v>0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>
        <f t="shared" si="10"/>
        <v>0</v>
      </c>
      <c r="BA54" s="3">
        <f t="shared" si="11"/>
        <v>0</v>
      </c>
      <c r="BB54" s="5"/>
    </row>
    <row r="55" spans="1:54" ht="14.25">
      <c r="A55" s="14" t="s">
        <v>12</v>
      </c>
      <c r="B55" s="36">
        <f>SUM(AI9)</f>
        <v>0</v>
      </c>
      <c r="C55" s="36">
        <f aca="true" t="shared" si="16" ref="C55:C62">100*(B55/$B$62)</f>
        <v>0</v>
      </c>
      <c r="D55" s="14" t="s">
        <v>12</v>
      </c>
      <c r="E55" s="35">
        <f>SUM(N9)</f>
        <v>0</v>
      </c>
      <c r="F55" s="28">
        <f>E55/2</f>
        <v>0</v>
      </c>
      <c r="G55" s="28">
        <f aca="true" t="shared" si="17" ref="G55:G75">100*(F55/$F$76)</f>
        <v>0</v>
      </c>
      <c r="H55" s="28">
        <f t="shared" si="15"/>
        <v>0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>
        <f t="shared" si="10"/>
        <v>0</v>
      </c>
      <c r="BA55" s="3">
        <f t="shared" si="11"/>
        <v>0</v>
      </c>
      <c r="BB55" s="5"/>
    </row>
    <row r="56" spans="1:54" ht="14.25">
      <c r="A56" s="14" t="s">
        <v>242</v>
      </c>
      <c r="B56" s="36">
        <f>SUM(AI25:AI36)</f>
        <v>1</v>
      </c>
      <c r="C56" s="36">
        <f t="shared" si="16"/>
        <v>12.5</v>
      </c>
      <c r="D56" s="28" t="s">
        <v>19</v>
      </c>
      <c r="E56" s="35">
        <f>SUM(N16)</f>
        <v>0</v>
      </c>
      <c r="F56" s="28">
        <f>E56/1</f>
        <v>0</v>
      </c>
      <c r="G56" s="28">
        <f t="shared" si="17"/>
        <v>0</v>
      </c>
      <c r="H56" s="28">
        <f t="shared" si="15"/>
        <v>0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>
        <f t="shared" si="10"/>
        <v>0</v>
      </c>
      <c r="BA56" s="3">
        <f t="shared" si="11"/>
        <v>0</v>
      </c>
      <c r="BB56" s="5"/>
    </row>
    <row r="57" spans="1:54" ht="14.25">
      <c r="A57" s="14" t="s">
        <v>243</v>
      </c>
      <c r="B57" s="36">
        <f>SUM(AI16:AI22)+AI24</f>
        <v>1</v>
      </c>
      <c r="C57" s="36">
        <f t="shared" si="16"/>
        <v>12.5</v>
      </c>
      <c r="D57" s="14" t="s">
        <v>20</v>
      </c>
      <c r="E57" s="35">
        <f>SUM(N17)</f>
        <v>0</v>
      </c>
      <c r="F57" s="28">
        <f>E57/1</f>
        <v>0</v>
      </c>
      <c r="G57" s="28">
        <f t="shared" si="17"/>
        <v>0</v>
      </c>
      <c r="H57" s="28">
        <f t="shared" si="15"/>
        <v>0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>
        <f t="shared" si="10"/>
        <v>0</v>
      </c>
      <c r="BA57" s="3">
        <f t="shared" si="11"/>
        <v>0</v>
      </c>
      <c r="BB57" s="5"/>
    </row>
    <row r="58" spans="1:54" ht="14.25">
      <c r="A58" s="14" t="s">
        <v>244</v>
      </c>
      <c r="B58" s="36">
        <f>SUM(AI66:AI74)+AI23</f>
        <v>6</v>
      </c>
      <c r="C58" s="36">
        <f t="shared" si="16"/>
        <v>75</v>
      </c>
      <c r="D58" s="14" t="s">
        <v>28</v>
      </c>
      <c r="E58" s="35">
        <f>SUM(N25)</f>
        <v>2</v>
      </c>
      <c r="F58" s="28">
        <f>E58/2</f>
        <v>1</v>
      </c>
      <c r="G58" s="28">
        <f t="shared" si="17"/>
        <v>16.666666666666664</v>
      </c>
      <c r="H58" s="28">
        <f t="shared" si="15"/>
        <v>100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>
        <f t="shared" si="10"/>
        <v>0</v>
      </c>
      <c r="BA58" s="3">
        <f t="shared" si="11"/>
        <v>0</v>
      </c>
      <c r="BB58" s="5"/>
    </row>
    <row r="59" spans="1:54" ht="14.25">
      <c r="A59" s="14" t="s">
        <v>245</v>
      </c>
      <c r="B59" s="36">
        <f>SUM(AI37:AI41)</f>
        <v>0</v>
      </c>
      <c r="C59" s="36">
        <f t="shared" si="16"/>
        <v>0</v>
      </c>
      <c r="D59" s="14" t="s">
        <v>319</v>
      </c>
      <c r="E59" s="35">
        <f>SUM(N23)</f>
        <v>2</v>
      </c>
      <c r="F59" s="28">
        <f>E59/2</f>
        <v>1</v>
      </c>
      <c r="G59" s="28">
        <f t="shared" si="17"/>
        <v>16.666666666666664</v>
      </c>
      <c r="H59" s="28">
        <f t="shared" si="15"/>
        <v>100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>
        <f t="shared" si="10"/>
        <v>0</v>
      </c>
      <c r="BA59" s="3">
        <f t="shared" si="11"/>
        <v>0</v>
      </c>
      <c r="BB59" s="5"/>
    </row>
    <row r="60" spans="1:54" ht="14.25">
      <c r="A60" s="14" t="s">
        <v>246</v>
      </c>
      <c r="B60" s="36">
        <f>SUM(AI42:AI49)</f>
        <v>0</v>
      </c>
      <c r="C60" s="36">
        <f t="shared" si="16"/>
        <v>0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>
        <f t="shared" si="17"/>
        <v>0</v>
      </c>
      <c r="H60" s="28">
        <f t="shared" si="15"/>
        <v>0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>
        <f t="shared" si="10"/>
        <v>0</v>
      </c>
      <c r="BA60" s="3">
        <f t="shared" si="11"/>
        <v>0</v>
      </c>
      <c r="BB60" s="5"/>
    </row>
    <row r="61" spans="1:54" ht="14.25">
      <c r="A61" s="14" t="s">
        <v>247</v>
      </c>
      <c r="B61" s="36">
        <f>SUM(AI54:AI65)</f>
        <v>0</v>
      </c>
      <c r="C61" s="36">
        <f t="shared" si="16"/>
        <v>0</v>
      </c>
      <c r="D61" s="14" t="s">
        <v>321</v>
      </c>
      <c r="E61" s="35">
        <f>SUM(N28)</f>
        <v>0</v>
      </c>
      <c r="F61" s="28">
        <f t="shared" si="20"/>
        <v>0</v>
      </c>
      <c r="G61" s="28">
        <f t="shared" si="17"/>
        <v>0</v>
      </c>
      <c r="H61" s="28">
        <f t="shared" si="15"/>
        <v>0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>
        <f t="shared" si="10"/>
        <v>0</v>
      </c>
      <c r="BA61" s="3">
        <f t="shared" si="11"/>
        <v>0</v>
      </c>
      <c r="BB61" s="5"/>
    </row>
    <row r="62" spans="1:54" ht="14.25">
      <c r="A62" s="37" t="s">
        <v>251</v>
      </c>
      <c r="B62" s="36">
        <f>SUM(B54:B61)</f>
        <v>8</v>
      </c>
      <c r="C62" s="36">
        <f t="shared" si="16"/>
        <v>100</v>
      </c>
      <c r="D62" s="14" t="s">
        <v>322</v>
      </c>
      <c r="E62" s="35">
        <f>SUM(N67)</f>
        <v>2</v>
      </c>
      <c r="F62" s="28">
        <f t="shared" si="20"/>
        <v>1</v>
      </c>
      <c r="G62" s="28">
        <f t="shared" si="17"/>
        <v>16.666666666666664</v>
      </c>
      <c r="H62" s="28">
        <f t="shared" si="15"/>
        <v>100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>
        <f t="shared" si="10"/>
        <v>0</v>
      </c>
      <c r="BA62" s="3">
        <f t="shared" si="11"/>
        <v>0</v>
      </c>
      <c r="BB62" s="5"/>
    </row>
    <row r="63" spans="2:54" ht="14.25">
      <c r="B63" s="36"/>
      <c r="C63" s="36"/>
      <c r="D63" s="14" t="s">
        <v>323</v>
      </c>
      <c r="E63" s="35">
        <f>SUM(N68)</f>
        <v>2</v>
      </c>
      <c r="F63" s="28">
        <f t="shared" si="20"/>
        <v>1</v>
      </c>
      <c r="G63" s="28">
        <f t="shared" si="17"/>
        <v>16.666666666666664</v>
      </c>
      <c r="H63" s="28">
        <f t="shared" si="15"/>
        <v>100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>
        <f t="shared" si="10"/>
        <v>0</v>
      </c>
      <c r="BA63" s="3">
        <f t="shared" si="11"/>
        <v>0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0</v>
      </c>
      <c r="F64" s="28">
        <f t="shared" si="20"/>
        <v>0</v>
      </c>
      <c r="G64" s="28">
        <f t="shared" si="17"/>
        <v>0</v>
      </c>
      <c r="H64" s="28">
        <f t="shared" si="15"/>
        <v>0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>
        <f t="shared" si="10"/>
        <v>0</v>
      </c>
      <c r="BA64" s="3">
        <f t="shared" si="11"/>
        <v>0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>
        <f t="shared" si="17"/>
        <v>0</v>
      </c>
      <c r="H65" s="28">
        <f t="shared" si="15"/>
        <v>0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>
        <f t="shared" si="10"/>
        <v>0</v>
      </c>
      <c r="BA65" s="3">
        <f t="shared" si="11"/>
        <v>0</v>
      </c>
      <c r="BB65" s="5"/>
    </row>
    <row r="66" spans="1:54" ht="13.5">
      <c r="A66" s="28" t="s">
        <v>202</v>
      </c>
      <c r="B66" s="36">
        <f>SUM(X3:X77)</f>
        <v>0</v>
      </c>
      <c r="C66" s="36">
        <f>100*(B66/$B$15)</f>
        <v>0</v>
      </c>
      <c r="D66" s="14" t="s">
        <v>326</v>
      </c>
      <c r="E66" s="35">
        <f>SUM(N32)</f>
        <v>0</v>
      </c>
      <c r="F66" s="28">
        <f t="shared" si="20"/>
        <v>0</v>
      </c>
      <c r="G66" s="28">
        <f t="shared" si="17"/>
        <v>0</v>
      </c>
      <c r="H66" s="28">
        <f t="shared" si="15"/>
        <v>0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>
        <f t="shared" si="10"/>
        <v>0</v>
      </c>
      <c r="BA66" s="3">
        <f t="shared" si="11"/>
        <v>0</v>
      </c>
      <c r="BB66" s="5"/>
    </row>
    <row r="67" spans="1:54" ht="13.5">
      <c r="A67" s="14" t="s">
        <v>304</v>
      </c>
      <c r="B67" s="36">
        <f>SUM(B15-B66)</f>
        <v>18</v>
      </c>
      <c r="C67" s="36">
        <f>100*(B67/$B$15)</f>
        <v>100</v>
      </c>
      <c r="D67" s="14" t="s">
        <v>327</v>
      </c>
      <c r="E67" s="35">
        <f>SUM(N72)</f>
        <v>2</v>
      </c>
      <c r="F67" s="28">
        <f t="shared" si="20"/>
        <v>1</v>
      </c>
      <c r="G67" s="28">
        <f t="shared" si="17"/>
        <v>16.666666666666664</v>
      </c>
      <c r="H67" s="28">
        <f t="shared" si="15"/>
        <v>100</v>
      </c>
      <c r="K67" s="17"/>
      <c r="L67" s="24">
        <v>65</v>
      </c>
      <c r="M67" s="14" t="s">
        <v>70</v>
      </c>
      <c r="N67" s="14">
        <v>2</v>
      </c>
      <c r="AF67" s="6"/>
      <c r="AG67" s="1" t="s">
        <v>149</v>
      </c>
      <c r="AH67" s="1">
        <v>2</v>
      </c>
      <c r="AI67" s="3">
        <f aca="true" t="shared" si="22" ref="AI67:AI77">N67/AH67</f>
        <v>1</v>
      </c>
      <c r="AJ67" s="3">
        <f aca="true" t="shared" si="23" ref="AJ67:AJ77">AI67*AK67</f>
        <v>1.29</v>
      </c>
      <c r="AK67" s="8">
        <v>1.29</v>
      </c>
      <c r="AL67" s="1">
        <v>2</v>
      </c>
      <c r="AN67" s="3">
        <f>SUM(AJ67)</f>
        <v>1.29</v>
      </c>
      <c r="AQ67" s="3">
        <v>100</v>
      </c>
      <c r="AR67" s="3">
        <f t="shared" si="9"/>
        <v>100</v>
      </c>
      <c r="AS67" s="1">
        <v>1</v>
      </c>
      <c r="AT67" s="3">
        <f t="shared" si="21"/>
        <v>100</v>
      </c>
      <c r="AZ67" s="3">
        <f aca="true" t="shared" si="24" ref="AZ67:AZ77">100*(SUM(AI67)/MNI)</f>
        <v>100</v>
      </c>
      <c r="BA67" s="3">
        <f aca="true" t="shared" si="25" ref="BA67:BA77">100*(SUM(AI67)/MAUX)</f>
        <v>905.1724137931036</v>
      </c>
      <c r="BB67" s="5"/>
    </row>
    <row r="68" spans="1:54" ht="13.5">
      <c r="A68" s="28" t="s">
        <v>161</v>
      </c>
      <c r="B68" s="36">
        <f>SUM(T3:T77)</f>
        <v>0</v>
      </c>
      <c r="C68" s="36">
        <f>100*(B68/$B$15)</f>
        <v>0</v>
      </c>
      <c r="D68" s="14" t="s">
        <v>328</v>
      </c>
      <c r="E68" s="35">
        <f>SUM(N73)</f>
        <v>2</v>
      </c>
      <c r="F68" s="28">
        <f t="shared" si="20"/>
        <v>1</v>
      </c>
      <c r="G68" s="28">
        <f t="shared" si="17"/>
        <v>16.666666666666664</v>
      </c>
      <c r="H68" s="28">
        <f t="shared" si="15"/>
        <v>100</v>
      </c>
      <c r="K68" s="17"/>
      <c r="L68" s="24">
        <v>66</v>
      </c>
      <c r="M68" s="14" t="s">
        <v>71</v>
      </c>
      <c r="N68" s="14">
        <v>2</v>
      </c>
      <c r="AF68" s="6"/>
      <c r="AG68" s="1" t="s">
        <v>150</v>
      </c>
      <c r="AH68" s="1">
        <v>2</v>
      </c>
      <c r="AI68" s="3">
        <f t="shared" si="22"/>
        <v>1</v>
      </c>
      <c r="AJ68" s="3">
        <f t="shared" si="23"/>
        <v>1.14</v>
      </c>
      <c r="AK68" s="8">
        <v>1.14</v>
      </c>
      <c r="AL68" s="1">
        <v>3</v>
      </c>
      <c r="AO68" s="3">
        <f>SUM(AJ68)</f>
        <v>1.14</v>
      </c>
      <c r="AQ68" s="3">
        <v>100</v>
      </c>
      <c r="AR68" s="3">
        <f>AI68*AQ68</f>
        <v>100</v>
      </c>
      <c r="AS68" s="1">
        <v>1</v>
      </c>
      <c r="AT68" s="3">
        <f t="shared" si="21"/>
        <v>100</v>
      </c>
      <c r="AZ68" s="3">
        <f t="shared" si="24"/>
        <v>100</v>
      </c>
      <c r="BA68" s="3">
        <f t="shared" si="25"/>
        <v>905.1724137931036</v>
      </c>
      <c r="BB68" s="5"/>
    </row>
    <row r="69" spans="1:54" ht="13.5">
      <c r="A69" s="14" t="s">
        <v>305</v>
      </c>
      <c r="B69" s="36">
        <f>SUM(B15-B68)</f>
        <v>18</v>
      </c>
      <c r="C69" s="36">
        <f>100*(B69/$B$15)</f>
        <v>100</v>
      </c>
      <c r="D69" s="14" t="s">
        <v>330</v>
      </c>
      <c r="E69" s="35">
        <f>SUM(N43)</f>
        <v>0</v>
      </c>
      <c r="F69" s="28">
        <f t="shared" si="20"/>
        <v>0</v>
      </c>
      <c r="G69" s="28">
        <f t="shared" si="17"/>
        <v>0</v>
      </c>
      <c r="H69" s="28">
        <f t="shared" si="15"/>
        <v>0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>
        <f t="shared" si="24"/>
        <v>0</v>
      </c>
      <c r="BA69" s="3">
        <f t="shared" si="25"/>
        <v>0</v>
      </c>
      <c r="BB69" s="5"/>
    </row>
    <row r="70" spans="4:54" ht="13.5">
      <c r="D70" s="14" t="s">
        <v>329</v>
      </c>
      <c r="E70" s="35">
        <f>SUM(N42)</f>
        <v>0</v>
      </c>
      <c r="F70" s="28">
        <f t="shared" si="20"/>
        <v>0</v>
      </c>
      <c r="G70" s="28">
        <f t="shared" si="17"/>
        <v>0</v>
      </c>
      <c r="H70" s="28">
        <f t="shared" si="15"/>
        <v>0</v>
      </c>
      <c r="K70" s="17"/>
      <c r="L70" s="24">
        <v>68</v>
      </c>
      <c r="M70" s="14" t="s">
        <v>73</v>
      </c>
      <c r="N70" s="14">
        <v>2</v>
      </c>
      <c r="AF70" s="6"/>
      <c r="AG70" s="1" t="s">
        <v>152</v>
      </c>
      <c r="AH70" s="1">
        <v>2</v>
      </c>
      <c r="AI70" s="3">
        <f t="shared" si="22"/>
        <v>1</v>
      </c>
      <c r="AJ70" s="3">
        <f t="shared" si="23"/>
        <v>1.5</v>
      </c>
      <c r="AK70" s="8">
        <v>1.5</v>
      </c>
      <c r="AL70" s="1">
        <v>1</v>
      </c>
      <c r="AM70" s="3">
        <f>SUM(AJ70)</f>
        <v>1.5</v>
      </c>
      <c r="AQ70" s="3">
        <v>64.73</v>
      </c>
      <c r="AR70" s="3">
        <f t="shared" si="9"/>
        <v>64.73</v>
      </c>
      <c r="AS70" s="1">
        <v>1</v>
      </c>
      <c r="AT70" s="3">
        <f t="shared" si="21"/>
        <v>64.73</v>
      </c>
      <c r="AZ70" s="3">
        <f t="shared" si="24"/>
        <v>100</v>
      </c>
      <c r="BA70" s="3">
        <f t="shared" si="25"/>
        <v>905.1724137931036</v>
      </c>
      <c r="BB70" s="5"/>
    </row>
    <row r="71" spans="1:54" ht="13.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>
        <f t="shared" si="17"/>
        <v>0</v>
      </c>
      <c r="H71" s="28">
        <f t="shared" si="15"/>
        <v>0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>
        <f t="shared" si="24"/>
        <v>0</v>
      </c>
      <c r="BA71" s="3">
        <f t="shared" si="25"/>
        <v>0</v>
      </c>
      <c r="BB71" s="5"/>
    </row>
    <row r="72" spans="2:54" ht="13.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>
        <f t="shared" si="17"/>
        <v>0</v>
      </c>
      <c r="H72" s="28">
        <f t="shared" si="15"/>
        <v>0</v>
      </c>
      <c r="K72" s="17"/>
      <c r="L72" s="24">
        <v>70</v>
      </c>
      <c r="M72" s="14" t="s">
        <v>75</v>
      </c>
      <c r="N72" s="14">
        <v>2</v>
      </c>
      <c r="AF72" s="6"/>
      <c r="AG72" s="1" t="s">
        <v>154</v>
      </c>
      <c r="AH72" s="1">
        <v>2</v>
      </c>
      <c r="AI72" s="3">
        <f t="shared" si="22"/>
        <v>1</v>
      </c>
      <c r="AJ72" s="3">
        <f t="shared" si="23"/>
        <v>1.19</v>
      </c>
      <c r="AK72" s="8">
        <v>1.19</v>
      </c>
      <c r="AL72" s="1">
        <v>3</v>
      </c>
      <c r="AO72" s="3">
        <f>SUM(AJ72)</f>
        <v>1.19</v>
      </c>
      <c r="AQ72" s="3">
        <v>64.73</v>
      </c>
      <c r="AR72" s="3">
        <f t="shared" si="9"/>
        <v>64.73</v>
      </c>
      <c r="AS72" s="1">
        <v>1</v>
      </c>
      <c r="AT72" s="3">
        <f t="shared" si="21"/>
        <v>64.73</v>
      </c>
      <c r="AZ72" s="3">
        <f t="shared" si="24"/>
        <v>100</v>
      </c>
      <c r="BA72" s="3">
        <f t="shared" si="25"/>
        <v>905.1724137931036</v>
      </c>
      <c r="BB72" s="5"/>
    </row>
    <row r="73" spans="1:54" ht="13.5">
      <c r="A73" s="28" t="s">
        <v>235</v>
      </c>
      <c r="B73" s="36">
        <f>SUM(white)</f>
        <v>0</v>
      </c>
      <c r="C73" s="36">
        <f>100*(B73/$B$15)</f>
        <v>0</v>
      </c>
      <c r="D73" s="14" t="s">
        <v>333</v>
      </c>
      <c r="E73" s="35">
        <f>SUM(N47)</f>
        <v>0</v>
      </c>
      <c r="F73" s="28">
        <f t="shared" si="20"/>
        <v>0</v>
      </c>
      <c r="G73" s="28">
        <f t="shared" si="17"/>
        <v>0</v>
      </c>
      <c r="H73" s="28">
        <f t="shared" si="15"/>
        <v>0</v>
      </c>
      <c r="K73" s="17"/>
      <c r="L73" s="24">
        <v>71</v>
      </c>
      <c r="M73" s="14" t="s">
        <v>76</v>
      </c>
      <c r="N73" s="14">
        <v>2</v>
      </c>
      <c r="AF73" s="6"/>
      <c r="AG73" s="1" t="s">
        <v>155</v>
      </c>
      <c r="AH73" s="1">
        <v>2</v>
      </c>
      <c r="AI73" s="3">
        <f t="shared" si="22"/>
        <v>1</v>
      </c>
      <c r="AJ73" s="3">
        <f t="shared" si="23"/>
        <v>1.46</v>
      </c>
      <c r="AK73" s="8">
        <v>1.46</v>
      </c>
      <c r="AL73" s="1">
        <v>1</v>
      </c>
      <c r="AM73" s="3">
        <f>SUM(AJ73)</f>
        <v>1.46</v>
      </c>
      <c r="AQ73" s="3">
        <v>47.09</v>
      </c>
      <c r="AR73" s="3">
        <f t="shared" si="9"/>
        <v>47.09</v>
      </c>
      <c r="AS73" s="1">
        <v>1</v>
      </c>
      <c r="AT73" s="3">
        <f t="shared" si="21"/>
        <v>47.09</v>
      </c>
      <c r="AZ73" s="3">
        <f t="shared" si="24"/>
        <v>100</v>
      </c>
      <c r="BA73" s="3">
        <f t="shared" si="25"/>
        <v>905.1724137931036</v>
      </c>
      <c r="BB73" s="5"/>
    </row>
    <row r="74" spans="1:54" ht="13.5">
      <c r="A74" s="28" t="s">
        <v>236</v>
      </c>
      <c r="B74" s="36">
        <f>SUM(V3:V77)</f>
        <v>0</v>
      </c>
      <c r="C74" s="36">
        <f>100*(B74/$B$15)</f>
        <v>0</v>
      </c>
      <c r="D74" s="14" t="s">
        <v>334</v>
      </c>
      <c r="E74" s="35">
        <f>SUM(N40)</f>
        <v>0</v>
      </c>
      <c r="F74" s="28">
        <f t="shared" si="20"/>
        <v>0</v>
      </c>
      <c r="G74" s="28">
        <f t="shared" si="17"/>
        <v>0</v>
      </c>
      <c r="H74" s="28">
        <f t="shared" si="15"/>
        <v>0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>
        <f t="shared" si="24"/>
        <v>0</v>
      </c>
      <c r="BA74" s="3">
        <f t="shared" si="25"/>
        <v>0</v>
      </c>
      <c r="BB74" s="5"/>
    </row>
    <row r="75" spans="1:54" ht="13.5">
      <c r="A75" s="14" t="s">
        <v>237</v>
      </c>
      <c r="B75" s="49">
        <f>SUM(W3:W77)</f>
        <v>0</v>
      </c>
      <c r="C75" s="36">
        <f>100*(B75/$B$15)</f>
        <v>0</v>
      </c>
      <c r="D75" s="14" t="s">
        <v>335</v>
      </c>
      <c r="E75" s="35">
        <f>SUM(N54:N65)</f>
        <v>0</v>
      </c>
      <c r="F75" s="28">
        <f>E75/24</f>
        <v>0</v>
      </c>
      <c r="G75" s="28">
        <f t="shared" si="17"/>
        <v>0</v>
      </c>
      <c r="H75" s="28">
        <f t="shared" si="15"/>
        <v>0</v>
      </c>
      <c r="K75" s="17"/>
      <c r="L75" s="24">
        <v>73</v>
      </c>
      <c r="M75" s="14" t="s">
        <v>78</v>
      </c>
      <c r="N75" s="14">
        <v>1</v>
      </c>
      <c r="AF75" s="6"/>
      <c r="AG75" s="1" t="s">
        <v>157</v>
      </c>
      <c r="AH75" s="1">
        <v>7</v>
      </c>
      <c r="AI75" s="3">
        <f t="shared" si="22"/>
        <v>0.14285714285714285</v>
      </c>
      <c r="AJ75" s="3">
        <f t="shared" si="23"/>
        <v>0.10857142857142857</v>
      </c>
      <c r="AK75" s="8">
        <v>0.76</v>
      </c>
      <c r="AL75" s="1">
        <v>4</v>
      </c>
      <c r="AP75" s="3">
        <f>SUM(AJ75)</f>
        <v>0.10857142857142857</v>
      </c>
      <c r="AQ75" s="3">
        <v>64.13</v>
      </c>
      <c r="AR75" s="3">
        <f t="shared" si="9"/>
        <v>9.161428571428571</v>
      </c>
      <c r="AS75" s="1">
        <v>1</v>
      </c>
      <c r="AT75" s="3">
        <f t="shared" si="21"/>
        <v>9.161428571428571</v>
      </c>
      <c r="AZ75" s="3">
        <f t="shared" si="24"/>
        <v>14.285714285714285</v>
      </c>
      <c r="BA75" s="3">
        <f t="shared" si="25"/>
        <v>129.31034482758622</v>
      </c>
      <c r="BB75" s="5"/>
    </row>
    <row r="76" spans="1:54" ht="14.25">
      <c r="A76" s="14" t="s">
        <v>303</v>
      </c>
      <c r="B76" s="36">
        <f>SUM(B15)-SUM(B73:B75)</f>
        <v>18</v>
      </c>
      <c r="C76" s="36">
        <f>100*(B76/$B$15)</f>
        <v>100</v>
      </c>
      <c r="D76" s="40" t="s">
        <v>337</v>
      </c>
      <c r="E76" s="28">
        <f>SUM(E54:E75)</f>
        <v>12</v>
      </c>
      <c r="F76" s="28">
        <f>SUM(F54:F75)</f>
        <v>6</v>
      </c>
      <c r="G76" s="28">
        <f>SUM(G54:G75)</f>
        <v>99.99999999999997</v>
      </c>
      <c r="I76" s="28"/>
      <c r="K76" s="17"/>
      <c r="L76" s="24">
        <v>74</v>
      </c>
      <c r="M76" s="14" t="s">
        <v>79</v>
      </c>
      <c r="N76" s="14">
        <v>2</v>
      </c>
      <c r="AF76" s="6"/>
      <c r="AG76" s="1" t="s">
        <v>158</v>
      </c>
      <c r="AH76" s="1">
        <v>14</v>
      </c>
      <c r="AI76" s="3">
        <f t="shared" si="22"/>
        <v>0.14285714285714285</v>
      </c>
      <c r="AJ76" s="3">
        <f t="shared" si="23"/>
        <v>0.10857142857142857</v>
      </c>
      <c r="AK76" s="8">
        <v>0.76</v>
      </c>
      <c r="AL76" s="1">
        <v>4</v>
      </c>
      <c r="AP76" s="3">
        <f>SUM(AJ76)</f>
        <v>0.10857142857142857</v>
      </c>
      <c r="AQ76" s="3">
        <v>64.13</v>
      </c>
      <c r="AR76" s="3">
        <f t="shared" si="9"/>
        <v>9.161428571428571</v>
      </c>
      <c r="AS76" s="1">
        <v>1</v>
      </c>
      <c r="AT76" s="3">
        <f t="shared" si="21"/>
        <v>9.161428571428571</v>
      </c>
      <c r="AZ76" s="3">
        <f t="shared" si="24"/>
        <v>14.285714285714285</v>
      </c>
      <c r="BA76" s="3">
        <f t="shared" si="25"/>
        <v>129.31034482758622</v>
      </c>
      <c r="BB76" s="5"/>
    </row>
    <row r="77" spans="11:54" ht="13.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4</v>
      </c>
      <c r="AM77" s="1"/>
      <c r="AP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>
        <f t="shared" si="24"/>
        <v>0</v>
      </c>
      <c r="BA77" s="3">
        <f t="shared" si="25"/>
        <v>0</v>
      </c>
      <c r="BB77" s="5"/>
    </row>
    <row r="78" spans="11:161" ht="13.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3.5">
      <c r="AM79" s="3">
        <f>SUM(AM3:AM77)</f>
        <v>7.38</v>
      </c>
      <c r="AN79" s="3">
        <f>SUM(AN3:AN77)</f>
        <v>1.29</v>
      </c>
      <c r="AO79" s="3">
        <f>SUM(AO3:AO77)</f>
        <v>2.33</v>
      </c>
      <c r="AP79" s="3">
        <f>SUM(AP3:AP77)</f>
        <v>0.21714285714285714</v>
      </c>
      <c r="AR79" s="3">
        <f>SUM(AR3:AR77)</f>
        <v>534.1228571428572</v>
      </c>
      <c r="AS79" s="1">
        <f>SUM(AT79:AW79)</f>
        <v>534.1228571428572</v>
      </c>
      <c r="AT79" s="1">
        <f>SUM(AT3:AT77)</f>
        <v>534.1228571428572</v>
      </c>
      <c r="AU79" s="1">
        <f>SUM(AU3:AU77)</f>
        <v>0</v>
      </c>
      <c r="AV79" s="1">
        <f>SUM(AV3:AV77)</f>
        <v>0</v>
      </c>
      <c r="AW79" s="1">
        <f>SUM(AW3:AW77)</f>
        <v>0</v>
      </c>
    </row>
    <row r="80" spans="1:38" ht="13.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11.217142857142857</v>
      </c>
      <c r="AL80" s="3">
        <f>SUM(AM79:AP79)</f>
        <v>11.217142857142857</v>
      </c>
    </row>
    <row r="81" ht="13.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8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2002-02-16T13:25:58Z</cp:lastPrinted>
  <dcterms:created xsi:type="dcterms:W3CDTF">1999-01-25T20:58:43Z</dcterms:created>
  <dcterms:modified xsi:type="dcterms:W3CDTF">2002-02-25T17:58:17Z</dcterms:modified>
  <cp:category/>
  <cp:version/>
  <cp:contentType/>
  <cp:contentStatus/>
</cp:coreProperties>
</file>